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olatore Dinamico" sheetId="1" r:id="rId4"/>
    <sheet state="visible" name="Calcolatore Fisso" sheetId="2" r:id="rId5"/>
  </sheets>
  <definedNames/>
  <calcPr/>
</workbook>
</file>

<file path=xl/sharedStrings.xml><?xml version="1.0" encoding="utf-8"?>
<sst xmlns="http://schemas.openxmlformats.org/spreadsheetml/2006/main" count="103" uniqueCount="53">
  <si>
    <t>Conto di Trading €</t>
  </si>
  <si>
    <t>Coppie Forex</t>
  </si>
  <si>
    <t>Prezzi in tempo reale</t>
  </si>
  <si>
    <t>Valore PIP coppia</t>
  </si>
  <si>
    <t>Valore PIP convertito</t>
  </si>
  <si>
    <t>Lotti</t>
  </si>
  <si>
    <t>Margine</t>
  </si>
  <si>
    <t>% di rischio per singola operazione</t>
  </si>
  <si>
    <t>Pips di Stop Loss</t>
  </si>
  <si>
    <t>AUDCAD</t>
  </si>
  <si>
    <t>Valuta del conto</t>
  </si>
  <si>
    <t>EUR</t>
  </si>
  <si>
    <t>AUDCHF</t>
  </si>
  <si>
    <t>AUDJPY</t>
  </si>
  <si>
    <t>Lots / Unit Standard</t>
  </si>
  <si>
    <t>AUDNZD</t>
  </si>
  <si>
    <t>Posizione PIP USD, ecc.</t>
  </si>
  <si>
    <t>AUDUSD</t>
  </si>
  <si>
    <t>Posizione PIP JPY</t>
  </si>
  <si>
    <t>CADCHF</t>
  </si>
  <si>
    <t>Leva Conto</t>
  </si>
  <si>
    <t>CADJPY</t>
  </si>
  <si>
    <t>€ per operazione in base al rischio</t>
  </si>
  <si>
    <t>CHFJPY</t>
  </si>
  <si>
    <t>Valore 1 pip in base allo stop loss</t>
  </si>
  <si>
    <t>EURAUD</t>
  </si>
  <si>
    <t>EURCAD</t>
  </si>
  <si>
    <t>Conversione valute in valuta del conto</t>
  </si>
  <si>
    <t>EURCHF</t>
  </si>
  <si>
    <t>AUD</t>
  </si>
  <si>
    <t>EURGBP</t>
  </si>
  <si>
    <t>CAD</t>
  </si>
  <si>
    <t>EURJPY</t>
  </si>
  <si>
    <t>CHF</t>
  </si>
  <si>
    <t>EURNZD</t>
  </si>
  <si>
    <t>GBP</t>
  </si>
  <si>
    <t>EURUSD</t>
  </si>
  <si>
    <t>NZD</t>
  </si>
  <si>
    <t>GBPAUD</t>
  </si>
  <si>
    <t>USD</t>
  </si>
  <si>
    <t>GBPCAD</t>
  </si>
  <si>
    <t>GBPCHF</t>
  </si>
  <si>
    <t>JPY</t>
  </si>
  <si>
    <t>GBPJPY</t>
  </si>
  <si>
    <t>GBPNZD</t>
  </si>
  <si>
    <t>GBPUSD</t>
  </si>
  <si>
    <t>NZDCAD</t>
  </si>
  <si>
    <t>NZDCHF</t>
  </si>
  <si>
    <t>NZDJPY</t>
  </si>
  <si>
    <t>NZDUSD</t>
  </si>
  <si>
    <t>USDCAD</t>
  </si>
  <si>
    <t>USDCHF</t>
  </si>
  <si>
    <t>USDJPY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</si>
</sst>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0"/>
    <numFmt numFmtId="165" formatCode="0.0000"/>
  </numFmts>
  <fonts count="6">
    <font>
      <sz val="10.0"/>
      <color rgb="FF000000"/>
      <name val="Arial"/>
      <scheme val="minor"/>
    </font>
    <font>
      <b/>
      <sz val="11.0"/>
      <color rgb="FF000000"/>
      <name val="Arial"/>
    </font>
    <font>
      <sz val="11.0"/>
      <color rgb="FF000000"/>
      <name val="Arial"/>
    </font>
    <font/>
    <font>
      <b/>
      <i/>
      <sz val="11.0"/>
      <color rgb="FF000000"/>
      <name val="Arial"/>
    </font>
    <font>
      <sz val="11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DE9D9"/>
        <bgColor rgb="FFFDE9D9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vertical="bottom"/>
    </xf>
    <xf borderId="1" fillId="0" fontId="2" numFmtId="0" xfId="0" applyAlignment="1" applyBorder="1" applyFont="1">
      <alignment horizontal="center" vertical="bottom"/>
    </xf>
    <xf borderId="0" fillId="0" fontId="2" numFmtId="0" xfId="0" applyAlignment="1" applyFont="1">
      <alignment horizontal="center" vertical="bottom"/>
    </xf>
    <xf borderId="2" fillId="3" fontId="1" numFmtId="0" xfId="0" applyAlignment="1" applyBorder="1" applyFill="1" applyFont="1">
      <alignment horizontal="center" shrinkToFit="0" vertical="center" wrapText="1"/>
    </xf>
    <xf borderId="2" fillId="3" fontId="1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/>
    </xf>
    <xf borderId="1" fillId="2" fontId="1" numFmtId="0" xfId="0" applyAlignment="1" applyBorder="1" applyFont="1">
      <alignment horizontal="left" vertical="bottom"/>
    </xf>
    <xf borderId="3" fillId="0" fontId="3" numFmtId="0" xfId="0" applyBorder="1" applyFont="1"/>
    <xf borderId="2" fillId="0" fontId="2" numFmtId="0" xfId="0" applyAlignment="1" applyBorder="1" applyFont="1">
      <alignment horizontal="center" readingOrder="0" vertical="bottom"/>
    </xf>
    <xf borderId="1" fillId="4" fontId="1" numFmtId="0" xfId="0" applyAlignment="1" applyBorder="1" applyFill="1" applyFont="1">
      <alignment horizontal="center" vertical="bottom"/>
    </xf>
    <xf borderId="1" fillId="5" fontId="2" numFmtId="0" xfId="0" applyAlignment="1" applyBorder="1" applyFill="1" applyFont="1">
      <alignment horizontal="center" vertical="bottom"/>
    </xf>
    <xf borderId="1" fillId="5" fontId="2" numFmtId="2" xfId="0" applyAlignment="1" applyBorder="1" applyFont="1" applyNumberFormat="1">
      <alignment horizontal="center" vertical="bottom"/>
    </xf>
    <xf borderId="1" fillId="5" fontId="2" numFmtId="2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1" fillId="0" fontId="2" numFmtId="2" xfId="0" applyAlignment="1" applyBorder="1" applyFont="1" applyNumberFormat="1">
      <alignment horizontal="center" vertical="bottom"/>
    </xf>
    <xf borderId="1" fillId="6" fontId="2" numFmtId="2" xfId="0" applyAlignment="1" applyBorder="1" applyFill="1" applyFont="1" applyNumberFormat="1">
      <alignment horizontal="center"/>
    </xf>
    <xf borderId="0" fillId="0" fontId="1" numFmtId="0" xfId="0" applyAlignment="1" applyFont="1">
      <alignment horizontal="left" vertical="bottom"/>
    </xf>
    <xf borderId="1" fillId="5" fontId="2" numFmtId="164" xfId="0" applyAlignment="1" applyBorder="1" applyFont="1" applyNumberFormat="1">
      <alignment horizontal="center" vertical="bottom"/>
    </xf>
    <xf borderId="1" fillId="5" fontId="1" numFmtId="0" xfId="0" applyAlignment="1" applyBorder="1" applyFont="1">
      <alignment horizontal="left" vertical="bottom"/>
    </xf>
    <xf borderId="1" fillId="6" fontId="2" numFmtId="2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vertical="bottom"/>
    </xf>
    <xf borderId="1" fillId="0" fontId="2" numFmtId="2" xfId="0" applyAlignment="1" applyBorder="1" applyFont="1" applyNumberFormat="1">
      <alignment horizontal="center"/>
    </xf>
    <xf borderId="4" fillId="5" fontId="1" numFmtId="0" xfId="0" applyAlignment="1" applyBorder="1" applyFont="1">
      <alignment horizontal="center" vertical="bottom"/>
    </xf>
    <xf borderId="5" fillId="0" fontId="3" numFmtId="0" xfId="0" applyBorder="1" applyFont="1"/>
    <xf borderId="1" fillId="5" fontId="4" numFmtId="0" xfId="0" applyAlignment="1" applyBorder="1" applyFont="1">
      <alignment horizontal="center" vertical="bottom"/>
    </xf>
    <xf borderId="1" fillId="0" fontId="2" numFmtId="165" xfId="0" applyAlignment="1" applyBorder="1" applyFont="1" applyNumberFormat="1">
      <alignment horizontal="center" vertical="bottom"/>
    </xf>
    <xf borderId="1" fillId="6" fontId="5" numFmtId="2" xfId="0" applyAlignment="1" applyBorder="1" applyFont="1" applyNumberFormat="1">
      <alignment horizontal="center"/>
    </xf>
    <xf borderId="1" fillId="5" fontId="5" numFmtId="2" xfId="0" applyAlignment="1" applyBorder="1" applyFont="1" applyNumberFormat="1">
      <alignment horizontal="center"/>
    </xf>
    <xf borderId="0" fillId="0" fontId="2" numFmtId="2" xfId="0" applyAlignment="1" applyFont="1" applyNumberFormat="1">
      <alignment horizontal="center"/>
    </xf>
    <xf borderId="3" fillId="2" fontId="1" numFmtId="0" xfId="0" applyAlignment="1" applyBorder="1" applyFont="1">
      <alignment horizontal="left" vertical="bottom"/>
    </xf>
    <xf borderId="3" fillId="0" fontId="2" numFmtId="0" xfId="0" applyAlignment="1" applyBorder="1" applyFont="1">
      <alignment horizontal="center" vertical="bottom"/>
    </xf>
    <xf borderId="2" fillId="2" fontId="1" numFmtId="0" xfId="0" applyAlignment="1" applyBorder="1" applyFont="1">
      <alignment horizontal="center" shrinkToFit="0" vertical="center" wrapText="1"/>
    </xf>
    <xf borderId="1" fillId="5" fontId="2" numFmtId="4" xfId="0" applyAlignment="1" applyBorder="1" applyFont="1" applyNumberFormat="1">
      <alignment horizontal="center" readingOrder="0" vertical="bottom"/>
    </xf>
    <xf borderId="1" fillId="0" fontId="2" numFmtId="4" xfId="0" applyAlignment="1" applyBorder="1" applyFont="1" applyNumberFormat="1">
      <alignment horizontal="center" readingOrder="0" vertical="bottom"/>
    </xf>
    <xf borderId="1" fillId="0" fontId="2" numFmtId="4" xfId="0" applyAlignment="1" applyBorder="1" applyFont="1" applyNumberFormat="1">
      <alignment horizontal="center" vertical="bottom"/>
    </xf>
    <xf borderId="1" fillId="5" fontId="2" numFmtId="4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75"/>
    <col customWidth="1" min="2" max="6" width="12.63"/>
  </cols>
  <sheetData>
    <row r="1" ht="15.75" customHeight="1">
      <c r="A1" s="1" t="s">
        <v>0</v>
      </c>
      <c r="B1" s="2">
        <v>10000.0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6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15.75" customHeight="1">
      <c r="A2" s="7" t="s">
        <v>7</v>
      </c>
      <c r="B2" s="2">
        <v>1.0</v>
      </c>
      <c r="C2" s="3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5.75" customHeight="1">
      <c r="A3" s="7" t="s">
        <v>8</v>
      </c>
      <c r="B3" s="9">
        <v>10.0</v>
      </c>
      <c r="C3" s="3"/>
      <c r="D3" s="10" t="s">
        <v>9</v>
      </c>
      <c r="E3" s="11">
        <f>IFERROR(__xludf.DUMMYFUNCTION("GOOGLEFINANCE(""CURRENCY:""&amp;D3)"),0.8839775)</f>
        <v>0.8839775</v>
      </c>
      <c r="F3" s="12">
        <f>(B7/E3)*B6</f>
        <v>11.31250513</v>
      </c>
      <c r="G3" s="12">
        <f>F3/E11</f>
        <v>7.615018649</v>
      </c>
      <c r="H3" s="12">
        <f>B11/G3</f>
        <v>1.31319442</v>
      </c>
      <c r="I3" s="13">
        <f>((H3*B6)/B9)*B14</f>
        <v>441.9161863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15.75" customHeight="1">
      <c r="A4" s="7" t="s">
        <v>10</v>
      </c>
      <c r="B4" s="14" t="s">
        <v>11</v>
      </c>
      <c r="C4" s="3"/>
      <c r="D4" s="15" t="s">
        <v>12</v>
      </c>
      <c r="E4" s="2">
        <f>IFERROR(__xludf.DUMMYFUNCTION("GOOGLEFINANCE(""CURRENCY:""&amp;D4)"),0.6556)</f>
        <v>0.6556</v>
      </c>
      <c r="F4" s="16">
        <f>(B7/E4)*B6</f>
        <v>15.25320317</v>
      </c>
      <c r="G4" s="16">
        <f>F4/E11</f>
        <v>10.26770157</v>
      </c>
      <c r="H4" s="16">
        <f>B11/G4</f>
        <v>0.9739278001</v>
      </c>
      <c r="I4" s="17">
        <f>((H4*B6)/B9)*B14</f>
        <v>327.7461833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ht="15.75" customHeight="1">
      <c r="A5" s="18"/>
      <c r="B5" s="6"/>
      <c r="C5" s="3"/>
      <c r="D5" s="10" t="s">
        <v>13</v>
      </c>
      <c r="E5" s="19">
        <f>IFERROR(__xludf.DUMMYFUNCTION("GOOGLEFINANCE(""CURRENCY:""&amp;D5)"),96.9325)</f>
        <v>96.9325</v>
      </c>
      <c r="F5" s="12">
        <f>(B8/E5)*B6</f>
        <v>10.31645733</v>
      </c>
      <c r="G5" s="12">
        <f>F5/E11</f>
        <v>6.944528562</v>
      </c>
      <c r="H5" s="12">
        <f>B11/G5</f>
        <v>1.439982558</v>
      </c>
      <c r="I5" s="13">
        <f>((H5*B6)/B9)*B14</f>
        <v>484.5829303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15.75" customHeight="1">
      <c r="A6" s="20" t="s">
        <v>14</v>
      </c>
      <c r="B6" s="2">
        <v>100000.0</v>
      </c>
      <c r="C6" s="3"/>
      <c r="D6" s="15" t="s">
        <v>15</v>
      </c>
      <c r="E6" s="2">
        <f>IFERROR(__xludf.DUMMYFUNCTION("GOOGLEFINANCE(""CURRENCY:""&amp;D6)"),1.113993)</f>
        <v>1.113993</v>
      </c>
      <c r="F6" s="21">
        <f>(B7/E6)*B6</f>
        <v>8.976717089</v>
      </c>
      <c r="G6" s="16">
        <f>F6/E11</f>
        <v>6.04268173</v>
      </c>
      <c r="H6" s="16">
        <f>B11/G6</f>
        <v>1.654894374</v>
      </c>
      <c r="I6" s="17">
        <f>((H6*B6)/B9)*B14</f>
        <v>556.9050548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15.75" customHeight="1">
      <c r="A7" s="20" t="s">
        <v>16</v>
      </c>
      <c r="B7" s="2">
        <v>1.0E-4</v>
      </c>
      <c r="C7" s="3"/>
      <c r="D7" s="10" t="s">
        <v>17</v>
      </c>
      <c r="E7" s="11">
        <f>IFERROR(__xludf.DUMMYFUNCTION("GOOGLEFINANCE(""CURRENCY:""&amp;D7)"),0.6732)</f>
        <v>0.6732</v>
      </c>
      <c r="F7" s="12">
        <f>(B7/E7)*B6</f>
        <v>14.85442662</v>
      </c>
      <c r="G7" s="12">
        <f t="shared" ref="G7:G8" si="1">F7/E11</f>
        <v>9.999264926</v>
      </c>
      <c r="H7" s="12">
        <f>B11/G7</f>
        <v>1.000073513</v>
      </c>
      <c r="I7" s="13">
        <f>((H7*B6)/B9)*B14</f>
        <v>336.5447385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15.75" customHeight="1">
      <c r="A8" s="20" t="s">
        <v>18</v>
      </c>
      <c r="B8" s="22">
        <v>0.01</v>
      </c>
      <c r="C8" s="3"/>
      <c r="D8" s="15" t="s">
        <v>19</v>
      </c>
      <c r="E8" s="2">
        <f>IFERROR(__xludf.DUMMYFUNCTION("GOOGLEFINANCE(""CURRENCY:""&amp;D8)"),0.741675)</f>
        <v>0.741675</v>
      </c>
      <c r="F8" s="21">
        <f>(B7/E8)*B6</f>
        <v>13.48299457</v>
      </c>
      <c r="G8" s="16">
        <f t="shared" si="1"/>
        <v>10.26590451</v>
      </c>
      <c r="H8" s="16">
        <f>B11/G8</f>
        <v>0.9740982872</v>
      </c>
      <c r="I8" s="17">
        <f>((H8*B6)/B9)*B15</f>
        <v>370.7418081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5.75" customHeight="1">
      <c r="A9" s="7" t="s">
        <v>20</v>
      </c>
      <c r="B9" s="22">
        <v>200.0</v>
      </c>
      <c r="C9" s="3"/>
      <c r="D9" s="10" t="s">
        <v>21</v>
      </c>
      <c r="E9" s="11">
        <f>IFERROR(__xludf.DUMMYFUNCTION("GOOGLEFINANCE(""CURRENCY:""&amp;D9)"),109.6579194)</f>
        <v>109.6579194</v>
      </c>
      <c r="F9" s="12">
        <f>(B8/E9)*B6</f>
        <v>9.119268407</v>
      </c>
      <c r="G9" s="12">
        <f t="shared" ref="G9:G10" si="2">F9/E12</f>
        <v>6.9433788</v>
      </c>
      <c r="H9" s="12">
        <f>B11/G9</f>
        <v>1.440221006</v>
      </c>
      <c r="I9" s="13">
        <f>((H9*B6)/B9)*B15</f>
        <v>548.1481149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5.75" customHeight="1">
      <c r="A10" s="20" t="s">
        <v>22</v>
      </c>
      <c r="B10" s="2">
        <f>(B2*B1)/100</f>
        <v>100</v>
      </c>
      <c r="C10" s="3"/>
      <c r="D10" s="15" t="s">
        <v>23</v>
      </c>
      <c r="E10" s="2">
        <f>IFERROR(__xludf.DUMMYFUNCTION("GOOGLEFINANCE(""CURRENCY:""&amp;D10)"),147.84300000000002)</f>
        <v>147.843</v>
      </c>
      <c r="F10" s="21">
        <f>(B8/E10)*B6</f>
        <v>6.763932009</v>
      </c>
      <c r="G10" s="16">
        <f t="shared" si="2"/>
        <v>6.945654171</v>
      </c>
      <c r="H10" s="16">
        <f>B11/G10</f>
        <v>1.439749195</v>
      </c>
      <c r="I10" s="17">
        <f>((H10*B6)/B9)*B16</f>
        <v>739.0016654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15.75" customHeight="1">
      <c r="A11" s="20" t="s">
        <v>24</v>
      </c>
      <c r="B11" s="2">
        <f>B10/B3</f>
        <v>10</v>
      </c>
      <c r="C11" s="3"/>
      <c r="D11" s="10" t="s">
        <v>25</v>
      </c>
      <c r="E11" s="11">
        <f>IFERROR(__xludf.DUMMYFUNCTION("GOOGLEFINANCE(""CURRENCY:""&amp;D11)"),1.485551861)</f>
        <v>1.485551861</v>
      </c>
      <c r="F11" s="12">
        <f>(B7/E11)*B6</f>
        <v>6.731505148</v>
      </c>
      <c r="G11" s="12">
        <f>F11/E17</f>
        <v>6.731909063</v>
      </c>
      <c r="H11" s="12">
        <f>B11/G11</f>
        <v>1.485462728</v>
      </c>
      <c r="I11" s="13">
        <f>((H11*B6)/B9)</f>
        <v>742.7313639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ht="15.75" customHeight="1">
      <c r="A12" s="3"/>
      <c r="B12" s="3"/>
      <c r="C12" s="3"/>
      <c r="D12" s="15" t="s">
        <v>26</v>
      </c>
      <c r="E12" s="2">
        <f>IFERROR(__xludf.DUMMYFUNCTION("GOOGLEFINANCE(""CURRENCY:""&amp;D12)"),1.313376192)</f>
        <v>1.313376192</v>
      </c>
      <c r="F12" s="21">
        <f>(B7/E12)*B6</f>
        <v>7.613964728</v>
      </c>
      <c r="G12" s="16">
        <f>F12/E17</f>
        <v>7.614421593</v>
      </c>
      <c r="H12" s="16">
        <f>B11/G12</f>
        <v>1.313297389</v>
      </c>
      <c r="I12" s="23">
        <f>(H12*B6)/B9</f>
        <v>656.6486947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ht="15.75" customHeight="1">
      <c r="A13" s="24" t="s">
        <v>27</v>
      </c>
      <c r="B13" s="25"/>
      <c r="C13" s="3"/>
      <c r="D13" s="10" t="s">
        <v>28</v>
      </c>
      <c r="E13" s="11">
        <f>IFERROR(__xludf.DUMMYFUNCTION("GOOGLEFINANCE(""CURRENCY:""&amp;D13)"),0.9738365663)</f>
        <v>0.9738365663</v>
      </c>
      <c r="F13" s="12">
        <f>(B7/E13)*B6</f>
        <v>10.2686635</v>
      </c>
      <c r="G13" s="12">
        <f>F13/E17</f>
        <v>10.26927965</v>
      </c>
      <c r="H13" s="12">
        <f>B11/G13</f>
        <v>0.9737781361</v>
      </c>
      <c r="I13" s="13">
        <f>(H13*B6)/B9</f>
        <v>486.8890681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5.75" customHeight="1">
      <c r="A14" s="26" t="s">
        <v>29</v>
      </c>
      <c r="B14" s="27">
        <f>IFERROR(__xludf.DUMMYFUNCTION("GOOGLEFINANCE(""CURRENCY:""&amp;A14&amp;B4)"),0.67304)</f>
        <v>0.67304</v>
      </c>
      <c r="C14" s="3"/>
      <c r="D14" s="15" t="s">
        <v>30</v>
      </c>
      <c r="E14" s="2">
        <f>IFERROR(__xludf.DUMMYFUNCTION("GOOGLEFINANCE(""CURRENCY:""&amp;D14)"),0.8698928033000001)</f>
        <v>0.8698928033</v>
      </c>
      <c r="F14" s="21">
        <f>(B7/E14)*B6</f>
        <v>11.49566931</v>
      </c>
      <c r="G14" s="16">
        <f>F14/E17</f>
        <v>11.49635909</v>
      </c>
      <c r="H14" s="16">
        <f>B11/G14</f>
        <v>0.8698406097</v>
      </c>
      <c r="I14" s="23">
        <f>(H14*B6)/B9</f>
        <v>434.9203049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15.75" customHeight="1">
      <c r="A15" s="26" t="s">
        <v>31</v>
      </c>
      <c r="B15" s="2">
        <f>IFERROR(__xludf.DUMMYFUNCTION("GOOGLEFINANCE(""CURRENCY:""&amp;A15&amp;B4)"),0.7612)</f>
        <v>0.7612</v>
      </c>
      <c r="C15" s="3"/>
      <c r="D15" s="10" t="s">
        <v>32</v>
      </c>
      <c r="E15" s="11">
        <f>IFERROR(__xludf.DUMMYFUNCTION("GOOGLEFINANCE(""CURRENCY:""&amp;D15)"),144.0203582)</f>
        <v>144.0203582</v>
      </c>
      <c r="F15" s="12">
        <f>(B8/E15)*B6</f>
        <v>6.943462803</v>
      </c>
      <c r="G15" s="12">
        <f>F15/E17</f>
        <v>6.943879436</v>
      </c>
      <c r="H15" s="12">
        <f>B11/G15</f>
        <v>1.44011717</v>
      </c>
      <c r="I15" s="13">
        <f>(H15*B6)/B9</f>
        <v>720.0585849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15.75" customHeight="1">
      <c r="A16" s="26" t="s">
        <v>33</v>
      </c>
      <c r="B16" s="2">
        <f>IFERROR(__xludf.DUMMYFUNCTION("GOOGLEFINANCE(""CURRENCY:""&amp;A16&amp;B4)"),1.02657)</f>
        <v>1.02657</v>
      </c>
      <c r="C16" s="3"/>
      <c r="D16" s="15" t="s">
        <v>34</v>
      </c>
      <c r="E16" s="2">
        <f>IFERROR(__xludf.DUMMYFUNCTION("GOOGLEFINANCE(""CURRENCY:""&amp;D16)"),1.6549356970000002)</f>
        <v>1.654935697</v>
      </c>
      <c r="F16" s="21">
        <f>(B7/E16)*B6</f>
        <v>6.042530848</v>
      </c>
      <c r="G16" s="16">
        <f>F16/E17</f>
        <v>6.042893421</v>
      </c>
      <c r="H16" s="16">
        <f>B11/G16</f>
        <v>1.654836401</v>
      </c>
      <c r="I16" s="23">
        <f>(H16*B6)/B9</f>
        <v>827.4182004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15.75" customHeight="1">
      <c r="A17" s="26" t="s">
        <v>35</v>
      </c>
      <c r="B17" s="2">
        <f>IFERROR(__xludf.DUMMYFUNCTION("GOOGLEFINANCE(""CURRENCY:""&amp;A17&amp;B4)"),1.149390227)</f>
        <v>1.149390227</v>
      </c>
      <c r="C17" s="3"/>
      <c r="D17" s="10" t="s">
        <v>36</v>
      </c>
      <c r="E17" s="11">
        <f>IFERROR(__xludf.DUMMYFUNCTION("GOOGLEFINANCE(""CURRENCY:""&amp;D17)"),0.9999399999999999)</f>
        <v>0.99994</v>
      </c>
      <c r="F17" s="12">
        <f>(B7/E17)*B6</f>
        <v>10.00060004</v>
      </c>
      <c r="G17" s="12">
        <f>F17/E17</f>
        <v>10.00120011</v>
      </c>
      <c r="H17" s="12">
        <f>B11/G17</f>
        <v>0.9998800036</v>
      </c>
      <c r="I17" s="13">
        <f>(H17*B6)/B9</f>
        <v>499.9400018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ht="15.75" customHeight="1">
      <c r="A18" s="26" t="s">
        <v>37</v>
      </c>
      <c r="B18" s="2">
        <f>IFERROR(__xludf.DUMMYFUNCTION("GOOGLEFINANCE(""CURRENCY:""&amp;A18&amp;B4)"),0.604165)</f>
        <v>0.604165</v>
      </c>
      <c r="C18" s="3"/>
      <c r="D18" s="15" t="s">
        <v>38</v>
      </c>
      <c r="E18" s="2">
        <f>IFERROR(__xludf.DUMMYFUNCTION("GOOGLEFINANCE(""CURRENCY:""&amp;D18)"),1.707521483)</f>
        <v>1.707521483</v>
      </c>
      <c r="F18" s="21">
        <f>(B7/E18)*B6</f>
        <v>5.85644169</v>
      </c>
      <c r="G18" s="16">
        <f>F18/E14</f>
        <v>6.732371699</v>
      </c>
      <c r="H18" s="16">
        <f>B11/G18</f>
        <v>1.48536065</v>
      </c>
      <c r="I18" s="28">
        <f>((H18*B6)/B9)*B17</f>
        <v>853.6295071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15.75" customHeight="1">
      <c r="A19" s="26" t="s">
        <v>39</v>
      </c>
      <c r="B19" s="2">
        <f>IFERROR(__xludf.DUMMYFUNCTION("GOOGLEFINANCE(""CURRENCY:""&amp;A19&amp;B4)"),1.000035)</f>
        <v>1.000035</v>
      </c>
      <c r="C19" s="3"/>
      <c r="D19" s="10" t="s">
        <v>40</v>
      </c>
      <c r="E19" s="11">
        <f>IFERROR(__xludf.DUMMYFUNCTION("GOOGLEFINANCE(""CURRENCY:""&amp;D19)"),1.509619504)</f>
        <v>1.509619504</v>
      </c>
      <c r="F19" s="12">
        <f>(B7/E19)*B6</f>
        <v>6.624185746</v>
      </c>
      <c r="G19" s="12">
        <f>F19/E14</f>
        <v>7.614944877</v>
      </c>
      <c r="H19" s="12">
        <f>B11/G19</f>
        <v>1.313207142</v>
      </c>
      <c r="I19" s="29">
        <f>((H19*B6)/B9)*B17</f>
        <v>754.6937277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ht="15.75" customHeight="1">
      <c r="A20" s="26" t="s">
        <v>11</v>
      </c>
      <c r="B20" s="27" t="str">
        <f>IFERROR(__xludf.DUMMYFUNCTION("GOOGLEFINANCE(""CURRENCY:""&amp;A20&amp;B4)"),"#N/A")</f>
        <v>#N/A</v>
      </c>
      <c r="C20" s="3"/>
      <c r="D20" s="15" t="s">
        <v>41</v>
      </c>
      <c r="E20" s="2">
        <f>IFERROR(__xludf.DUMMYFUNCTION("GOOGLEFINANCE(""CURRENCY:""&amp;D20)"),1.119346218)</f>
        <v>1.119346218</v>
      </c>
      <c r="F20" s="21">
        <f>(B7/E20)*B6</f>
        <v>8.933786383</v>
      </c>
      <c r="G20" s="16">
        <f>F20/E14</f>
        <v>10.26998539</v>
      </c>
      <c r="H20" s="16">
        <f>B11/G20</f>
        <v>0.9737112194</v>
      </c>
      <c r="I20" s="28">
        <f>((H20*B6)/B9)*B17</f>
        <v>559.5870798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ht="15.75" customHeight="1">
      <c r="A21" s="26" t="s">
        <v>42</v>
      </c>
      <c r="B21" s="27">
        <f>IFERROR(__xludf.DUMMYFUNCTION("GOOGLEFINANCE(""CURRENCY:""&amp;A21&amp;B4)"),0.0069440000000000005)</f>
        <v>0.006944</v>
      </c>
      <c r="C21" s="3"/>
      <c r="D21" s="10" t="s">
        <v>43</v>
      </c>
      <c r="E21" s="11">
        <f>IFERROR(__xludf.DUMMYFUNCTION("GOOGLEFINANCE(""CURRENCY:""&amp;D21)"),165.53973109999998)</f>
        <v>165.5397311</v>
      </c>
      <c r="F21" s="12">
        <f>(B8/E21)*B6</f>
        <v>6.040845864</v>
      </c>
      <c r="G21" s="12">
        <f>F21/E14</f>
        <v>6.94435664</v>
      </c>
      <c r="H21" s="12">
        <f>B11/G21</f>
        <v>1.440018207</v>
      </c>
      <c r="I21" s="29">
        <f>((H21*B6)/B9)*B17</f>
        <v>827.5714272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ht="15.75" customHeight="1">
      <c r="C22" s="3"/>
      <c r="D22" s="15" t="s">
        <v>44</v>
      </c>
      <c r="E22" s="2">
        <f>IFERROR(__xludf.DUMMYFUNCTION("GOOGLEFINANCE(""CURRENCY:""&amp;D22)"),1.902214477)</f>
        <v>1.902214477</v>
      </c>
      <c r="F22" s="21">
        <f>(B7/E22)*B6</f>
        <v>5.257030751</v>
      </c>
      <c r="G22" s="16">
        <f>F22/E14</f>
        <v>6.043308705</v>
      </c>
      <c r="H22" s="16">
        <f>B11/G22</f>
        <v>1.654722684</v>
      </c>
      <c r="I22" s="28">
        <f>((H22*B6)/B9)*B17</f>
        <v>950.9610406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ht="15.75" customHeight="1">
      <c r="A23" s="3"/>
      <c r="B23" s="3"/>
      <c r="C23" s="3"/>
      <c r="D23" s="10" t="s">
        <v>45</v>
      </c>
      <c r="E23" s="11">
        <f>IFERROR(__xludf.DUMMYFUNCTION("GOOGLEFINANCE(""CURRENCY:""&amp;D23)"),1.1493499999999999)</f>
        <v>1.14935</v>
      </c>
      <c r="F23" s="12">
        <f>(B7/E23)*B6</f>
        <v>8.700569887</v>
      </c>
      <c r="G23" s="12">
        <f>F23/E14</f>
        <v>10.00188742</v>
      </c>
      <c r="H23" s="12">
        <f>B11/G23</f>
        <v>0.9998112935</v>
      </c>
      <c r="I23" s="29">
        <f>((H23*B6)/B9)*B17</f>
        <v>574.5866648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15.75" customHeight="1">
      <c r="A24" s="3"/>
      <c r="B24" s="3"/>
      <c r="C24" s="3"/>
      <c r="D24" s="15" t="s">
        <v>46</v>
      </c>
      <c r="E24" s="2">
        <f>IFERROR(__xludf.DUMMYFUNCTION("GOOGLEFINANCE(""CURRENCY:""&amp;D24)"),0.79352)</f>
        <v>0.79352</v>
      </c>
      <c r="F24" s="21">
        <f>(B7/E24)*B6</f>
        <v>12.60207682</v>
      </c>
      <c r="G24" s="16">
        <f>F24/E16</f>
        <v>7.614843794</v>
      </c>
      <c r="H24" s="16">
        <f>B11/G24</f>
        <v>1.313224574</v>
      </c>
      <c r="I24" s="28">
        <f>((H24*B6)/B9)*B18</f>
        <v>396.7021625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ht="15.75" customHeight="1">
      <c r="A25" s="3"/>
      <c r="B25" s="3"/>
      <c r="C25" s="3"/>
      <c r="D25" s="10" t="s">
        <v>47</v>
      </c>
      <c r="E25" s="11">
        <f>IFERROR(__xludf.DUMMYFUNCTION("GOOGLEFINANCE(""CURRENCY:""&amp;D25)"),0.58848)</f>
        <v>0.58848</v>
      </c>
      <c r="F25" s="12">
        <f>(B7/E25)*B6</f>
        <v>16.99293094</v>
      </c>
      <c r="G25" s="12">
        <f>F25/E16</f>
        <v>10.26803094</v>
      </c>
      <c r="H25" s="12">
        <f>B11/G25</f>
        <v>0.973896559</v>
      </c>
      <c r="I25" s="29">
        <f>((H25*B6)/B9)*B18</f>
        <v>294.1971073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ht="15.75" customHeight="1">
      <c r="A26" s="3"/>
      <c r="B26" s="3"/>
      <c r="C26" s="3"/>
      <c r="D26" s="15" t="s">
        <v>48</v>
      </c>
      <c r="E26" s="2">
        <f>IFERROR(__xludf.DUMMYFUNCTION("GOOGLEFINANCE(""CURRENCY:""&amp;D26)"),87.02736281)</f>
        <v>87.02736281</v>
      </c>
      <c r="F26" s="21">
        <f>(B8/E26)*B6</f>
        <v>11.49063889</v>
      </c>
      <c r="G26" s="16">
        <f>F26/E16</f>
        <v>6.943253998</v>
      </c>
      <c r="H26" s="16">
        <f>B11/G26</f>
        <v>1.440246893</v>
      </c>
      <c r="I26" s="28">
        <f>((H26*B6)/B9)*B18</f>
        <v>435.0733821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15.75" customHeight="1">
      <c r="A27" s="3"/>
      <c r="B27" s="3"/>
      <c r="C27" s="3"/>
      <c r="D27" s="10" t="s">
        <v>49</v>
      </c>
      <c r="E27" s="11">
        <f>IFERROR(__xludf.DUMMYFUNCTION("GOOGLEFINANCE(""CURRENCY:""&amp;D27)"),0.604235)</f>
        <v>0.604235</v>
      </c>
      <c r="F27" s="12">
        <f>(B7/E27)*B6</f>
        <v>16.54985229</v>
      </c>
      <c r="G27" s="12">
        <f t="shared" ref="G27:G28" si="3">F27/E16</f>
        <v>10.0002993</v>
      </c>
      <c r="H27" s="12">
        <f>B11/G27</f>
        <v>0.9999700709</v>
      </c>
      <c r="I27" s="29">
        <f>((H27*B6)/B9)*B18</f>
        <v>302.0734589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15.75" customHeight="1">
      <c r="A28" s="3"/>
      <c r="B28" s="3"/>
      <c r="C28" s="3"/>
      <c r="D28" s="15" t="s">
        <v>50</v>
      </c>
      <c r="E28" s="2">
        <f>IFERROR(__xludf.DUMMYFUNCTION("GOOGLEFINANCE(""CURRENCY:""&amp;D28)"),1.313455)</f>
        <v>1.313455</v>
      </c>
      <c r="F28" s="21">
        <f>(B7/E28)*B6</f>
        <v>7.613507886</v>
      </c>
      <c r="G28" s="16">
        <f t="shared" si="3"/>
        <v>7.613964724</v>
      </c>
      <c r="H28" s="16">
        <f>B11/G28</f>
        <v>1.313376193</v>
      </c>
      <c r="I28" s="28">
        <f>((H28*B6)/B9)*B19</f>
        <v>656.7110804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ht="15.75" customHeight="1">
      <c r="A29" s="3"/>
      <c r="B29" s="3"/>
      <c r="C29" s="3"/>
      <c r="D29" s="10" t="s">
        <v>51</v>
      </c>
      <c r="E29" s="11">
        <f>IFERROR(__xludf.DUMMYFUNCTION("GOOGLEFINANCE(""CURRENCY:""&amp;D29)"),0.973895)</f>
        <v>0.973895</v>
      </c>
      <c r="F29" s="12">
        <f>(B7/E29)*B6</f>
        <v>10.26804738</v>
      </c>
      <c r="G29" s="12">
        <f>F29/E17</f>
        <v>10.2686635</v>
      </c>
      <c r="H29" s="12">
        <f>B11/G29</f>
        <v>0.9738365663</v>
      </c>
      <c r="I29" s="29">
        <f>((H29*B6)/B9)*B19</f>
        <v>486.9353253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15.75" customHeight="1">
      <c r="A30" s="3"/>
      <c r="B30" s="3"/>
      <c r="C30" s="3"/>
      <c r="D30" s="15" t="s">
        <v>52</v>
      </c>
      <c r="E30" s="2">
        <f>IFERROR(__xludf.DUMMYFUNCTION("GOOGLEFINANCE(""CURRENCY:""&amp;D30)"),144.029)</f>
        <v>144.029</v>
      </c>
      <c r="F30" s="21">
        <f>(B8/E30)*B6</f>
        <v>6.943046192</v>
      </c>
      <c r="G30" s="16">
        <f>F30/E17</f>
        <v>6.9434628</v>
      </c>
      <c r="H30" s="16">
        <f>B11/G30</f>
        <v>1.440203583</v>
      </c>
      <c r="I30" s="28">
        <f>((H30*B6)/B9)*B19</f>
        <v>720.1269949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3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3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3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3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3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3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3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3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3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3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3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3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3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3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3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3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3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3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3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3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3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3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3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3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3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3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3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3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3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3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3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3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3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3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3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3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3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3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3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3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3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3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3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3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3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3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3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3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3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3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3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3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3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3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3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3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3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3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3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3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3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3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3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3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3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3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3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3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3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3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3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3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3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3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3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3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3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3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3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3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3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3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3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3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3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3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3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3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3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3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3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3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3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3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3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3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3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3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3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3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3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3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3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3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3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3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3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3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3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3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3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3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3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3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3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3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3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3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3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3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3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3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3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3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3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3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3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3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3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3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3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3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3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3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3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3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3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3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3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3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3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3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3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3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3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3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3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3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3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3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3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3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3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3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3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3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3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3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3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3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3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3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3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3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3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3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3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3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3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3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3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3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3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3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3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3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3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3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3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3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3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3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3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3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3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3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3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3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3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3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3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3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3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3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3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3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3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3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1:D2"/>
    <mergeCell ref="E1:E2"/>
    <mergeCell ref="F1:F2"/>
    <mergeCell ref="G1:G2"/>
    <mergeCell ref="H1:H2"/>
    <mergeCell ref="I1:I2"/>
    <mergeCell ref="A13:B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75"/>
    <col customWidth="1" min="2" max="6" width="12.63"/>
  </cols>
  <sheetData>
    <row r="1" ht="15.75" customHeight="1">
      <c r="A1" s="31" t="s">
        <v>10</v>
      </c>
      <c r="B1" s="32" t="s">
        <v>11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33" t="s">
        <v>5</v>
      </c>
      <c r="I1" s="5" t="s">
        <v>6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15.75" customHeight="1">
      <c r="A2" s="18"/>
      <c r="B2" s="3"/>
      <c r="C2" s="3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5.75" customHeight="1">
      <c r="A3" s="20" t="s">
        <v>14</v>
      </c>
      <c r="B3" s="2">
        <v>100000.0</v>
      </c>
      <c r="C3" s="3"/>
      <c r="D3" s="10" t="s">
        <v>9</v>
      </c>
      <c r="E3" s="11">
        <f>IFERROR(__xludf.DUMMYFUNCTION("GOOGLEFINANCE(""CURRENCY:""&amp;D3)"),0.8839775)</f>
        <v>0.8839775</v>
      </c>
      <c r="F3" s="12">
        <f>(B4/E3)*B3</f>
        <v>11.31250513</v>
      </c>
      <c r="G3" s="12">
        <f>F3/E11</f>
        <v>7.615018649</v>
      </c>
      <c r="H3" s="34"/>
      <c r="I3" s="13">
        <f>((H3*B3)/B6)*B9</f>
        <v>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15.75" customHeight="1">
      <c r="A4" s="20" t="s">
        <v>16</v>
      </c>
      <c r="B4" s="2">
        <v>1.0E-4</v>
      </c>
      <c r="C4" s="3"/>
      <c r="D4" s="15" t="s">
        <v>12</v>
      </c>
      <c r="E4" s="2">
        <f>IFERROR(__xludf.DUMMYFUNCTION("GOOGLEFINANCE(""CURRENCY:""&amp;D4)"),0.6556)</f>
        <v>0.6556</v>
      </c>
      <c r="F4" s="16">
        <f>(B4/E4)*B3</f>
        <v>15.25320317</v>
      </c>
      <c r="G4" s="16">
        <f>F4/E11</f>
        <v>10.26770157</v>
      </c>
      <c r="H4" s="35"/>
      <c r="I4" s="17">
        <f>((H4*B3)/B6)*B9</f>
        <v>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ht="15.75" customHeight="1">
      <c r="A5" s="20" t="s">
        <v>18</v>
      </c>
      <c r="B5" s="22">
        <v>0.01</v>
      </c>
      <c r="C5" s="3"/>
      <c r="D5" s="10" t="s">
        <v>13</v>
      </c>
      <c r="E5" s="19">
        <f>IFERROR(__xludf.DUMMYFUNCTION("GOOGLEFINANCE(""CURRENCY:""&amp;D5)"),96.9325)</f>
        <v>96.9325</v>
      </c>
      <c r="F5" s="12">
        <f>(B5/E5)*B3</f>
        <v>10.31645733</v>
      </c>
      <c r="G5" s="12">
        <f>F5/E11</f>
        <v>6.944528562</v>
      </c>
      <c r="H5" s="34"/>
      <c r="I5" s="13">
        <f>((H5*B3)/B6)*B9</f>
        <v>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15.75" customHeight="1">
      <c r="A6" s="7" t="s">
        <v>20</v>
      </c>
      <c r="B6" s="2">
        <v>200.0</v>
      </c>
      <c r="C6" s="3"/>
      <c r="D6" s="15" t="s">
        <v>15</v>
      </c>
      <c r="E6" s="2">
        <f>IFERROR(__xludf.DUMMYFUNCTION("GOOGLEFINANCE(""CURRENCY:""&amp;D6)"),1.113993)</f>
        <v>1.113993</v>
      </c>
      <c r="F6" s="21">
        <f>(B4/E6)*B3</f>
        <v>8.976717089</v>
      </c>
      <c r="G6" s="16">
        <f>F6/E11</f>
        <v>6.04268173</v>
      </c>
      <c r="H6" s="36"/>
      <c r="I6" s="17">
        <f>((H6*B3)/B6)*B9</f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15.75" customHeight="1">
      <c r="A7" s="18"/>
      <c r="B7" s="3"/>
      <c r="C7" s="3"/>
      <c r="D7" s="10" t="s">
        <v>17</v>
      </c>
      <c r="E7" s="11">
        <f>IFERROR(__xludf.DUMMYFUNCTION("GOOGLEFINANCE(""CURRENCY:""&amp;D7)"),0.6732)</f>
        <v>0.6732</v>
      </c>
      <c r="F7" s="12">
        <f>(B4/E7)*B3</f>
        <v>14.85442662</v>
      </c>
      <c r="G7" s="12">
        <f t="shared" ref="G7:G8" si="1">F7/E11</f>
        <v>9.999264926</v>
      </c>
      <c r="H7" s="37"/>
      <c r="I7" s="13">
        <f>((H7*B3)/B6)*B9</f>
        <v>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15.75" customHeight="1">
      <c r="A8" s="24" t="s">
        <v>27</v>
      </c>
      <c r="B8" s="25"/>
      <c r="C8" s="3"/>
      <c r="D8" s="15" t="s">
        <v>19</v>
      </c>
      <c r="E8" s="2">
        <f>IFERROR(__xludf.DUMMYFUNCTION("GOOGLEFINANCE(""CURRENCY:""&amp;D8)"),0.741675)</f>
        <v>0.741675</v>
      </c>
      <c r="F8" s="21">
        <f>(B4/E8)*B3</f>
        <v>13.48299457</v>
      </c>
      <c r="G8" s="16">
        <f t="shared" si="1"/>
        <v>10.26590451</v>
      </c>
      <c r="H8" s="36"/>
      <c r="I8" s="17">
        <f>((H8*B3)/B6)*B10</f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5.75" customHeight="1">
      <c r="A9" s="26" t="s">
        <v>29</v>
      </c>
      <c r="B9" s="27">
        <f>IFERROR(__xludf.DUMMYFUNCTION("GOOGLEFINANCE(""CURRENCY:""&amp;A9&amp;B1)"),0.67304)</f>
        <v>0.67304</v>
      </c>
      <c r="C9" s="3"/>
      <c r="D9" s="10" t="s">
        <v>21</v>
      </c>
      <c r="E9" s="11">
        <f>IFERROR(__xludf.DUMMYFUNCTION("GOOGLEFINANCE(""CURRENCY:""&amp;D9)"),109.6579194)</f>
        <v>109.6579194</v>
      </c>
      <c r="F9" s="12">
        <f>(B5/E9)*B3</f>
        <v>9.119268407</v>
      </c>
      <c r="G9" s="12">
        <f t="shared" ref="G9:G10" si="2">F9/E12</f>
        <v>6.9433788</v>
      </c>
      <c r="H9" s="37"/>
      <c r="I9" s="13">
        <f>((H9*B3)/B6)*B10</f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5.75" customHeight="1">
      <c r="A10" s="26" t="s">
        <v>31</v>
      </c>
      <c r="B10" s="2">
        <f>IFERROR(__xludf.DUMMYFUNCTION("GOOGLEFINANCE(""CURRENCY:""&amp;A10&amp;B1)"),0.7612)</f>
        <v>0.7612</v>
      </c>
      <c r="C10" s="3"/>
      <c r="D10" s="15" t="s">
        <v>23</v>
      </c>
      <c r="E10" s="2">
        <f>IFERROR(__xludf.DUMMYFUNCTION("GOOGLEFINANCE(""CURRENCY:""&amp;D10)"),147.84300000000002)</f>
        <v>147.843</v>
      </c>
      <c r="F10" s="21">
        <f>(B5/E10)*B3</f>
        <v>6.763932009</v>
      </c>
      <c r="G10" s="16">
        <f t="shared" si="2"/>
        <v>6.945654171</v>
      </c>
      <c r="H10" s="36"/>
      <c r="I10" s="17">
        <f>((H10*B3)/B6)*B11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15.75" customHeight="1">
      <c r="A11" s="26" t="s">
        <v>33</v>
      </c>
      <c r="B11" s="2">
        <f>IFERROR(__xludf.DUMMYFUNCTION("GOOGLEFINANCE(""CURRENCY:""&amp;A11&amp;B1)"),1.02657)</f>
        <v>1.02657</v>
      </c>
      <c r="C11" s="3"/>
      <c r="D11" s="10" t="s">
        <v>25</v>
      </c>
      <c r="E11" s="11">
        <f>IFERROR(__xludf.DUMMYFUNCTION("GOOGLEFINANCE(""CURRENCY:""&amp;D11)"),1.485551861)</f>
        <v>1.485551861</v>
      </c>
      <c r="F11" s="12">
        <f>(B4/E11)*B3</f>
        <v>6.731505148</v>
      </c>
      <c r="G11" s="12">
        <f>F11/E17</f>
        <v>6.731909063</v>
      </c>
      <c r="H11" s="34"/>
      <c r="I11" s="13">
        <f>((H11*B3)/B6)</f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ht="15.75" customHeight="1">
      <c r="A12" s="26" t="s">
        <v>35</v>
      </c>
      <c r="B12" s="2">
        <f>IFERROR(__xludf.DUMMYFUNCTION("GOOGLEFINANCE(""CURRENCY:""&amp;A12&amp;B1)"),1.149390227)</f>
        <v>1.149390227</v>
      </c>
      <c r="C12" s="3"/>
      <c r="D12" s="15" t="s">
        <v>26</v>
      </c>
      <c r="E12" s="2">
        <f>IFERROR(__xludf.DUMMYFUNCTION("GOOGLEFINANCE(""CURRENCY:""&amp;D12)"),1.313376192)</f>
        <v>1.313376192</v>
      </c>
      <c r="F12" s="21">
        <f>(B4/E12)*B3</f>
        <v>7.613964728</v>
      </c>
      <c r="G12" s="16">
        <f>F12/E17</f>
        <v>7.614421593</v>
      </c>
      <c r="H12" s="35"/>
      <c r="I12" s="23">
        <f>(H12*B3)/B6</f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ht="15.75" customHeight="1">
      <c r="A13" s="26" t="s">
        <v>37</v>
      </c>
      <c r="B13" s="2">
        <f>IFERROR(__xludf.DUMMYFUNCTION("GOOGLEFINANCE(""CURRENCY:""&amp;A13&amp;B1)"),0.604165)</f>
        <v>0.604165</v>
      </c>
      <c r="C13" s="3"/>
      <c r="D13" s="10" t="s">
        <v>28</v>
      </c>
      <c r="E13" s="11">
        <f>IFERROR(__xludf.DUMMYFUNCTION("GOOGLEFINANCE(""CURRENCY:""&amp;D13)"),0.9738365663)</f>
        <v>0.9738365663</v>
      </c>
      <c r="F13" s="12">
        <f>(B4/E13)*B3</f>
        <v>10.2686635</v>
      </c>
      <c r="G13" s="12">
        <f>F13/E17</f>
        <v>10.26927965</v>
      </c>
      <c r="H13" s="34"/>
      <c r="I13" s="13">
        <f>(H13*B3)/B6</f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5.75" customHeight="1">
      <c r="A14" s="26" t="s">
        <v>39</v>
      </c>
      <c r="B14" s="2">
        <f>IFERROR(__xludf.DUMMYFUNCTION("GOOGLEFINANCE(""CURRENCY:""&amp;A14&amp;B1)"),1.000035)</f>
        <v>1.000035</v>
      </c>
      <c r="C14" s="3"/>
      <c r="D14" s="15" t="s">
        <v>30</v>
      </c>
      <c r="E14" s="2">
        <f>IFERROR(__xludf.DUMMYFUNCTION("GOOGLEFINANCE(""CURRENCY:""&amp;D14)"),0.8698928033000001)</f>
        <v>0.8698928033</v>
      </c>
      <c r="F14" s="21">
        <f>(B4/E14)*B3</f>
        <v>11.49566931</v>
      </c>
      <c r="G14" s="16">
        <f>F14/E17</f>
        <v>11.49635909</v>
      </c>
      <c r="H14" s="36"/>
      <c r="I14" s="23">
        <f>(H14*B3)/B6</f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15.75" customHeight="1">
      <c r="A15" s="26" t="s">
        <v>11</v>
      </c>
      <c r="B15" s="27" t="str">
        <f>IFERROR(__xludf.DUMMYFUNCTION("GOOGLEFINANCE(""CURRENCY:""&amp;A15&amp;B1)"),"#N/A")</f>
        <v>#N/A</v>
      </c>
      <c r="C15" s="3"/>
      <c r="D15" s="10" t="s">
        <v>32</v>
      </c>
      <c r="E15" s="11">
        <f>IFERROR(__xludf.DUMMYFUNCTION("GOOGLEFINANCE(""CURRENCY:""&amp;D15)"),144.0203582)</f>
        <v>144.0203582</v>
      </c>
      <c r="F15" s="12">
        <f>(B5/E15)*B3</f>
        <v>6.943462803</v>
      </c>
      <c r="G15" s="12">
        <f>F15/E17</f>
        <v>6.943879436</v>
      </c>
      <c r="H15" s="37"/>
      <c r="I15" s="13">
        <f>(H15*B3)/B6</f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15.75" customHeight="1">
      <c r="A16" s="26" t="s">
        <v>42</v>
      </c>
      <c r="B16" s="27">
        <f>IFERROR(__xludf.DUMMYFUNCTION("GOOGLEFINANCE(""CURRENCY:""&amp;A16&amp;B1)"),0.0069440000000000005)</f>
        <v>0.006944</v>
      </c>
      <c r="C16" s="3"/>
      <c r="D16" s="15" t="s">
        <v>34</v>
      </c>
      <c r="E16" s="2">
        <f>IFERROR(__xludf.DUMMYFUNCTION("GOOGLEFINANCE(""CURRENCY:""&amp;D16)"),1.6549356970000002)</f>
        <v>1.654935697</v>
      </c>
      <c r="F16" s="21">
        <f>(B4/E16)*B3</f>
        <v>6.042530848</v>
      </c>
      <c r="G16" s="16">
        <f>F16/E17</f>
        <v>6.042893421</v>
      </c>
      <c r="H16" s="36"/>
      <c r="I16" s="23">
        <f>(H16*B3)/B6</f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15.75" customHeight="1">
      <c r="C17" s="3"/>
      <c r="D17" s="10" t="s">
        <v>36</v>
      </c>
      <c r="E17" s="11">
        <f>IFERROR(__xludf.DUMMYFUNCTION("GOOGLEFINANCE(""CURRENCY:""&amp;D17)"),0.9999399999999999)</f>
        <v>0.99994</v>
      </c>
      <c r="F17" s="12">
        <f>(B4/E17)*B3</f>
        <v>10.00060004</v>
      </c>
      <c r="G17" s="12">
        <f>F17/E17</f>
        <v>10.00120011</v>
      </c>
      <c r="H17" s="37"/>
      <c r="I17" s="13">
        <f>(H17*B3)/B6</f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ht="15.75" customHeight="1">
      <c r="C18" s="3"/>
      <c r="D18" s="15" t="s">
        <v>38</v>
      </c>
      <c r="E18" s="2">
        <f>IFERROR(__xludf.DUMMYFUNCTION("GOOGLEFINANCE(""CURRENCY:""&amp;D18)"),1.707521483)</f>
        <v>1.707521483</v>
      </c>
      <c r="F18" s="21">
        <f>(B4/E18)*B3</f>
        <v>5.85644169</v>
      </c>
      <c r="G18" s="16">
        <f>F18/E14</f>
        <v>6.732371699</v>
      </c>
      <c r="H18" s="36"/>
      <c r="I18" s="28">
        <f>((H18*B3)/B6)*B12</f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15.75" customHeight="1">
      <c r="C19" s="3"/>
      <c r="D19" s="10" t="s">
        <v>40</v>
      </c>
      <c r="E19" s="11">
        <f>IFERROR(__xludf.DUMMYFUNCTION("GOOGLEFINANCE(""CURRENCY:""&amp;D19)"),1.509619504)</f>
        <v>1.509619504</v>
      </c>
      <c r="F19" s="12">
        <f>(B4/E19)*B3</f>
        <v>6.624185746</v>
      </c>
      <c r="G19" s="12">
        <f>F19/E14</f>
        <v>7.614944877</v>
      </c>
      <c r="H19" s="37"/>
      <c r="I19" s="29">
        <f>((H19*B3)/B6)*B12</f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ht="15.75" customHeight="1">
      <c r="A20" s="3"/>
      <c r="C20" s="3"/>
      <c r="D20" s="15" t="s">
        <v>41</v>
      </c>
      <c r="E20" s="2">
        <f>IFERROR(__xludf.DUMMYFUNCTION("GOOGLEFINANCE(""CURRENCY:""&amp;D20)"),1.119346218)</f>
        <v>1.119346218</v>
      </c>
      <c r="F20" s="21">
        <f>(B4/E20)*B3</f>
        <v>8.933786383</v>
      </c>
      <c r="G20" s="16">
        <f>F20/E14</f>
        <v>10.26998539</v>
      </c>
      <c r="H20" s="36"/>
      <c r="I20" s="28">
        <f>((H20*B3)/B6)*B12</f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ht="15.75" customHeight="1">
      <c r="A21" s="3"/>
      <c r="C21" s="3"/>
      <c r="D21" s="10" t="s">
        <v>43</v>
      </c>
      <c r="E21" s="11">
        <f>IFERROR(__xludf.DUMMYFUNCTION("GOOGLEFINANCE(""CURRENCY:""&amp;D21)"),165.53973109999998)</f>
        <v>165.5397311</v>
      </c>
      <c r="F21" s="12">
        <f>(B5/E21)*B3</f>
        <v>6.040845864</v>
      </c>
      <c r="G21" s="12">
        <f>F21/E14</f>
        <v>6.94435664</v>
      </c>
      <c r="H21" s="37"/>
      <c r="I21" s="29">
        <f>((H21*B3)/B6)*B12</f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ht="15.75" customHeight="1">
      <c r="A22" s="3"/>
      <c r="C22" s="3"/>
      <c r="D22" s="15" t="s">
        <v>44</v>
      </c>
      <c r="E22" s="2">
        <f>IFERROR(__xludf.DUMMYFUNCTION("GOOGLEFINANCE(""CURRENCY:""&amp;D22)"),1.902214477)</f>
        <v>1.902214477</v>
      </c>
      <c r="F22" s="21">
        <f>(B4/E22)*B3</f>
        <v>5.257030751</v>
      </c>
      <c r="G22" s="16">
        <f>F22/E14</f>
        <v>6.043308705</v>
      </c>
      <c r="H22" s="36"/>
      <c r="I22" s="28">
        <f>((H22*B3)/B6)*B12</f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ht="15.75" customHeight="1">
      <c r="A23" s="3"/>
      <c r="B23" s="3"/>
      <c r="C23" s="3"/>
      <c r="D23" s="10" t="s">
        <v>45</v>
      </c>
      <c r="E23" s="11">
        <f>IFERROR(__xludf.DUMMYFUNCTION("GOOGLEFINANCE(""CURRENCY:""&amp;D23)"),1.1493499999999999)</f>
        <v>1.14935</v>
      </c>
      <c r="F23" s="12">
        <f>(B4/E23)*B3</f>
        <v>8.700569887</v>
      </c>
      <c r="G23" s="12">
        <f>F23/E14</f>
        <v>10.00188742</v>
      </c>
      <c r="H23" s="37"/>
      <c r="I23" s="29">
        <f>((H23*B3)/B6)*B12</f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15.75" customHeight="1">
      <c r="A24" s="3"/>
      <c r="B24" s="3"/>
      <c r="C24" s="3"/>
      <c r="D24" s="15" t="s">
        <v>46</v>
      </c>
      <c r="E24" s="2">
        <f>IFERROR(__xludf.DUMMYFUNCTION("GOOGLEFINANCE(""CURRENCY:""&amp;D24)"),0.79352)</f>
        <v>0.79352</v>
      </c>
      <c r="F24" s="21">
        <f>(B4/E24)*B3</f>
        <v>12.60207682</v>
      </c>
      <c r="G24" s="16">
        <f>F24/E16</f>
        <v>7.614843794</v>
      </c>
      <c r="H24" s="36"/>
      <c r="I24" s="28">
        <f>((H24*B3)/B6)*B13</f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ht="15.75" customHeight="1">
      <c r="B25" s="3"/>
      <c r="C25" s="3"/>
      <c r="D25" s="10" t="s">
        <v>47</v>
      </c>
      <c r="E25" s="11">
        <f>IFERROR(__xludf.DUMMYFUNCTION("GOOGLEFINANCE(""CURRENCY:""&amp;D25)"),0.58848)</f>
        <v>0.58848</v>
      </c>
      <c r="F25" s="12">
        <f>(B4/E25)*B3</f>
        <v>16.99293094</v>
      </c>
      <c r="G25" s="12">
        <f>F25/E16</f>
        <v>10.26803094</v>
      </c>
      <c r="H25" s="37"/>
      <c r="I25" s="29">
        <f>((H25*B3)/B6)*B13</f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ht="15.75" customHeight="1">
      <c r="B26" s="3"/>
      <c r="C26" s="3"/>
      <c r="D26" s="15" t="s">
        <v>48</v>
      </c>
      <c r="E26" s="2">
        <f>IFERROR(__xludf.DUMMYFUNCTION("GOOGLEFINANCE(""CURRENCY:""&amp;D26)"),87.02736281)</f>
        <v>87.02736281</v>
      </c>
      <c r="F26" s="21">
        <f>(B5/E26)*B3</f>
        <v>11.49063889</v>
      </c>
      <c r="G26" s="16">
        <f>F26/E16</f>
        <v>6.943253998</v>
      </c>
      <c r="H26" s="36"/>
      <c r="I26" s="28">
        <f>((H26*B3)/B6)*B13</f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15.75" customHeight="1">
      <c r="B27" s="3"/>
      <c r="C27" s="3"/>
      <c r="D27" s="10" t="s">
        <v>49</v>
      </c>
      <c r="E27" s="11">
        <f>IFERROR(__xludf.DUMMYFUNCTION("GOOGLEFINANCE(""CURRENCY:""&amp;D27)"),0.604235)</f>
        <v>0.604235</v>
      </c>
      <c r="F27" s="12">
        <f>(B4/E27)*B3</f>
        <v>16.54985229</v>
      </c>
      <c r="G27" s="12">
        <f t="shared" ref="G27:G28" si="3">F27/E16</f>
        <v>10.0002993</v>
      </c>
      <c r="H27" s="37"/>
      <c r="I27" s="29">
        <f>((H27*B3)/B6)*B13</f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15.75" customHeight="1">
      <c r="A28" s="3"/>
      <c r="B28" s="3"/>
      <c r="C28" s="3"/>
      <c r="D28" s="15" t="s">
        <v>50</v>
      </c>
      <c r="E28" s="2">
        <f>IFERROR(__xludf.DUMMYFUNCTION("GOOGLEFINANCE(""CURRENCY:""&amp;D28)"),1.313455)</f>
        <v>1.313455</v>
      </c>
      <c r="F28" s="21">
        <f>(B4/E28)*B3</f>
        <v>7.613507886</v>
      </c>
      <c r="G28" s="16">
        <f t="shared" si="3"/>
        <v>7.613964724</v>
      </c>
      <c r="H28" s="36"/>
      <c r="I28" s="28">
        <f>((H28*B3)/B6)*B14</f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ht="15.75" customHeight="1">
      <c r="A29" s="3"/>
      <c r="B29" s="3"/>
      <c r="C29" s="3"/>
      <c r="D29" s="10" t="s">
        <v>51</v>
      </c>
      <c r="E29" s="11">
        <f>IFERROR(__xludf.DUMMYFUNCTION("GOOGLEFINANCE(""CURRENCY:""&amp;D29)"),0.973895)</f>
        <v>0.973895</v>
      </c>
      <c r="F29" s="12">
        <f>(B4/E29)*B3</f>
        <v>10.26804738</v>
      </c>
      <c r="G29" s="12">
        <f>F29/E17</f>
        <v>10.2686635</v>
      </c>
      <c r="H29" s="37"/>
      <c r="I29" s="29">
        <f>((H29*B3)/B6)*B14</f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15.75" customHeight="1">
      <c r="A30" s="3"/>
      <c r="B30" s="3"/>
      <c r="C30" s="3"/>
      <c r="D30" s="15" t="s">
        <v>52</v>
      </c>
      <c r="E30" s="2">
        <f>IFERROR(__xludf.DUMMYFUNCTION("GOOGLEFINANCE(""CURRENCY:""&amp;D30)"),144.029)</f>
        <v>144.029</v>
      </c>
      <c r="F30" s="21">
        <f>(B5/E30)*B3</f>
        <v>6.943046192</v>
      </c>
      <c r="G30" s="16">
        <f>F30/E17</f>
        <v>6.9434628</v>
      </c>
      <c r="H30" s="36"/>
      <c r="I30" s="28">
        <f>((H30*B3)/B6)*B14</f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3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3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3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3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3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3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3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3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3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3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3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3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3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3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3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3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3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3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3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3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3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3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3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3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3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3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3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3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3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3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3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3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3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3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3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3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3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3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3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3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3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3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3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3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3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3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3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3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3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3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3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3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3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3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3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3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3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3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3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3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3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3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3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3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3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3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3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3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3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3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3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3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3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3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3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3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3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3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3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3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3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3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3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3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3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3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3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3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3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3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3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3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3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3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3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3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3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3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3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3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3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3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3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3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3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3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3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3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3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3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3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3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3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3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3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3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3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3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3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3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3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3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3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3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3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3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3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3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3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3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3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3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3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3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3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3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3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3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3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3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3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3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3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3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3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3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3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3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3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3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3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3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3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3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3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3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3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3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3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3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3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3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3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3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3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3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3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3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3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3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3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3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3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3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3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3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3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3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3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3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3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3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3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3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3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3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3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3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3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3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3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3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3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3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3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3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3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3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1:D2"/>
    <mergeCell ref="E1:E2"/>
    <mergeCell ref="F1:F2"/>
    <mergeCell ref="G1:G2"/>
    <mergeCell ref="H1:H2"/>
    <mergeCell ref="I1:I2"/>
    <mergeCell ref="A8:B8"/>
  </mergeCells>
  <drawing r:id="rId1"/>
</worksheet>
</file>